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iCloudDrive\EBS\PersNatu\0. TEMAS ACTUALIZADOS DE INGENIERÍA ELÉCTRICA DE POTENCIA\Versión EBS Web\Excel\"/>
    </mc:Choice>
  </mc:AlternateContent>
  <xr:revisionPtr revIDLastSave="0" documentId="13_ncr:1_{1AEC4BC4-9E75-4C87-9640-37DFE8E82EF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ropiedades" sheetId="1" r:id="rId1"/>
  </sheets>
  <definedNames>
    <definedName name="_xlnm.Print_Area" localSheetId="0">Propiedades!$A$1:$P$47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" i="1" l="1"/>
  <c r="P11" i="1" s="1"/>
  <c r="F7" i="1"/>
  <c r="F22" i="1" s="1"/>
  <c r="G22" i="1" s="1"/>
  <c r="F13" i="1"/>
  <c r="M7" i="1"/>
  <c r="M9" i="1" s="1"/>
  <c r="N9" i="1" s="1"/>
  <c r="N7" i="1"/>
  <c r="P14" i="1"/>
  <c r="P12" i="1"/>
  <c r="G7" i="1"/>
  <c r="G45" i="1" s="1"/>
  <c r="G43" i="1"/>
  <c r="G41" i="1"/>
  <c r="G36" i="1"/>
  <c r="P32" i="1"/>
  <c r="P22" i="1"/>
  <c r="O46" i="1"/>
  <c r="O45" i="1"/>
  <c r="O44" i="1"/>
  <c r="P44" i="1" s="1"/>
  <c r="O43" i="1"/>
  <c r="P43" i="1" s="1"/>
  <c r="O42" i="1"/>
  <c r="P42" i="1" s="1"/>
  <c r="O41" i="1"/>
  <c r="O40" i="1"/>
  <c r="P40" i="1" s="1"/>
  <c r="O39" i="1"/>
  <c r="P39" i="1" s="1"/>
  <c r="O38" i="1"/>
  <c r="O37" i="1"/>
  <c r="O36" i="1"/>
  <c r="P36" i="1"/>
  <c r="O35" i="1"/>
  <c r="O34" i="1"/>
  <c r="P34" i="1"/>
  <c r="P46" i="1"/>
  <c r="P45" i="1"/>
  <c r="P41" i="1"/>
  <c r="P38" i="1"/>
  <c r="P37" i="1"/>
  <c r="P24" i="1"/>
  <c r="P23" i="1"/>
  <c r="P19" i="1"/>
  <c r="P18" i="1"/>
  <c r="P10" i="1"/>
  <c r="D7" i="1"/>
  <c r="D46" i="1" s="1"/>
  <c r="D43" i="1"/>
  <c r="I46" i="1"/>
  <c r="J7" i="1"/>
  <c r="J43" i="1" s="1"/>
  <c r="K43" i="1" s="1"/>
  <c r="K7" i="1"/>
  <c r="I45" i="1"/>
  <c r="I44" i="1"/>
  <c r="J44" i="1"/>
  <c r="K44" i="1" s="1"/>
  <c r="I43" i="1"/>
  <c r="I42" i="1"/>
  <c r="I41" i="1"/>
  <c r="I40" i="1"/>
  <c r="J40" i="1" s="1"/>
  <c r="K40" i="1" s="1"/>
  <c r="I39" i="1"/>
  <c r="I38" i="1"/>
  <c r="I37" i="1"/>
  <c r="J37" i="1" s="1"/>
  <c r="K37" i="1" s="1"/>
  <c r="I36" i="1"/>
  <c r="J36" i="1" s="1"/>
  <c r="K36" i="1" s="1"/>
  <c r="I35" i="1"/>
  <c r="I34" i="1"/>
  <c r="I29" i="1"/>
  <c r="F19" i="1"/>
  <c r="G19" i="1" s="1"/>
  <c r="F25" i="1"/>
  <c r="G25" i="1" s="1"/>
  <c r="F31" i="1"/>
  <c r="G31" i="1" s="1"/>
  <c r="F14" i="1"/>
  <c r="F18" i="1"/>
  <c r="G18" i="1" s="1"/>
  <c r="F24" i="1"/>
  <c r="G24" i="1" s="1"/>
  <c r="F30" i="1"/>
  <c r="G30" i="1" s="1"/>
  <c r="F12" i="1"/>
  <c r="F17" i="1"/>
  <c r="G17" i="1" s="1"/>
  <c r="F23" i="1"/>
  <c r="G23" i="1"/>
  <c r="F46" i="1"/>
  <c r="G46" i="1" s="1"/>
  <c r="G35" i="1"/>
  <c r="G38" i="1"/>
  <c r="G42" i="1"/>
  <c r="G37" i="1"/>
  <c r="G44" i="1"/>
  <c r="G16" i="1"/>
  <c r="G40" i="1"/>
  <c r="F32" i="1" l="1"/>
  <c r="G32" i="1" s="1"/>
  <c r="F20" i="1"/>
  <c r="G20" i="1" s="1"/>
  <c r="F34" i="1"/>
  <c r="G34" i="1" s="1"/>
  <c r="F39" i="1"/>
  <c r="G39" i="1" s="1"/>
  <c r="F10" i="1"/>
  <c r="G10" i="1" s="1"/>
  <c r="J45" i="1"/>
  <c r="K45" i="1" s="1"/>
  <c r="D35" i="1"/>
  <c r="G29" i="1"/>
  <c r="P9" i="1"/>
  <c r="J41" i="1"/>
  <c r="K41" i="1" s="1"/>
  <c r="J46" i="1"/>
  <c r="K46" i="1" s="1"/>
  <c r="F28" i="1"/>
  <c r="F21" i="1"/>
  <c r="G21" i="1" s="1"/>
  <c r="J29" i="1"/>
  <c r="K29" i="1" s="1"/>
  <c r="D39" i="1"/>
  <c r="M14" i="1"/>
  <c r="N14" i="1" s="1"/>
  <c r="M36" i="1"/>
  <c r="N36" i="1" s="1"/>
  <c r="M25" i="1"/>
  <c r="N25" i="1" s="1"/>
  <c r="M38" i="1"/>
  <c r="N38" i="1" s="1"/>
  <c r="M12" i="1"/>
  <c r="N12" i="1" s="1"/>
  <c r="M42" i="1"/>
  <c r="N42" i="1" s="1"/>
  <c r="M21" i="1"/>
  <c r="N21" i="1" s="1"/>
  <c r="J39" i="1"/>
  <c r="K39" i="1" s="1"/>
  <c r="D40" i="1"/>
  <c r="M18" i="1"/>
  <c r="N18" i="1" s="1"/>
  <c r="J34" i="1"/>
  <c r="K34" i="1" s="1"/>
  <c r="J38" i="1"/>
  <c r="K38" i="1" s="1"/>
  <c r="J42" i="1"/>
  <c r="K42" i="1" s="1"/>
  <c r="D29" i="1"/>
  <c r="D37" i="1"/>
  <c r="D41" i="1"/>
  <c r="D45" i="1"/>
  <c r="P16" i="1"/>
  <c r="P20" i="1"/>
  <c r="P25" i="1"/>
  <c r="P31" i="1"/>
  <c r="P35" i="1"/>
  <c r="M13" i="1"/>
  <c r="N13" i="1" s="1"/>
  <c r="M43" i="1"/>
  <c r="N43" i="1" s="1"/>
  <c r="M24" i="1"/>
  <c r="N24" i="1" s="1"/>
  <c r="M17" i="1"/>
  <c r="N17" i="1" s="1"/>
  <c r="M46" i="1"/>
  <c r="N46" i="1" s="1"/>
  <c r="M35" i="1"/>
  <c r="N35" i="1" s="1"/>
  <c r="J35" i="1"/>
  <c r="K35" i="1" s="1"/>
  <c r="D36" i="1"/>
  <c r="D44" i="1"/>
  <c r="M31" i="1"/>
  <c r="N31" i="1" s="1"/>
  <c r="M39" i="1"/>
  <c r="N39" i="1" s="1"/>
  <c r="M45" i="1"/>
  <c r="N45" i="1" s="1"/>
  <c r="M41" i="1"/>
  <c r="N41" i="1" s="1"/>
  <c r="M30" i="1"/>
  <c r="N30" i="1" s="1"/>
  <c r="M20" i="1"/>
  <c r="N20" i="1" s="1"/>
  <c r="M40" i="1"/>
  <c r="N40" i="1" s="1"/>
  <c r="M32" i="1"/>
  <c r="N32" i="1" s="1"/>
  <c r="M22" i="1"/>
  <c r="N22" i="1" s="1"/>
  <c r="M10" i="1"/>
  <c r="N10" i="1" s="1"/>
  <c r="M44" i="1"/>
  <c r="N44" i="1" s="1"/>
  <c r="M37" i="1"/>
  <c r="N37" i="1" s="1"/>
  <c r="M29" i="1"/>
  <c r="N29" i="1" s="1"/>
  <c r="M19" i="1"/>
  <c r="N19" i="1" s="1"/>
  <c r="D34" i="1"/>
  <c r="D38" i="1"/>
  <c r="D42" i="1"/>
  <c r="P17" i="1"/>
  <c r="P21" i="1"/>
  <c r="P29" i="1"/>
  <c r="P30" i="1"/>
  <c r="M16" i="1"/>
  <c r="N16" i="1" s="1"/>
  <c r="M23" i="1"/>
  <c r="N23" i="1" s="1"/>
  <c r="M34" i="1"/>
  <c r="N34" i="1" s="1"/>
  <c r="P13" i="1"/>
</calcChain>
</file>

<file path=xl/sharedStrings.xml><?xml version="1.0" encoding="utf-8"?>
<sst xmlns="http://schemas.openxmlformats.org/spreadsheetml/2006/main" count="88" uniqueCount="78">
  <si>
    <t>DENSIDAD</t>
  </si>
  <si>
    <t>cgs</t>
  </si>
  <si>
    <t>Ohm*m</t>
  </si>
  <si>
    <t>CONDUCTIVIDAD TÉRMICA</t>
  </si>
  <si>
    <t>RESISTIVIDAD ELÉCTRICA</t>
  </si>
  <si>
    <t>CALOR ESPECÍFICO</t>
  </si>
  <si>
    <t>MKS (SI)</t>
  </si>
  <si>
    <t>PESO ATÓMICO</t>
  </si>
  <si>
    <t>g / mol</t>
  </si>
  <si>
    <t>NOMBRE</t>
  </si>
  <si>
    <t>SÍM-BOLO</t>
  </si>
  <si>
    <t>Carbono</t>
  </si>
  <si>
    <t>C</t>
  </si>
  <si>
    <t>Goma dura</t>
  </si>
  <si>
    <t>Porcelana</t>
  </si>
  <si>
    <t>Vidrio</t>
  </si>
  <si>
    <t>Aluminio</t>
  </si>
  <si>
    <t>Al</t>
  </si>
  <si>
    <t>Silicio</t>
  </si>
  <si>
    <t>Si</t>
  </si>
  <si>
    <t>Cromo</t>
  </si>
  <si>
    <t>Cr</t>
  </si>
  <si>
    <t>Fe</t>
  </si>
  <si>
    <t>Níquel</t>
  </si>
  <si>
    <t>Cobre</t>
  </si>
  <si>
    <t>Ni</t>
  </si>
  <si>
    <t>Cu</t>
  </si>
  <si>
    <t>Zinc</t>
  </si>
  <si>
    <t>Zn</t>
  </si>
  <si>
    <t>Plata</t>
  </si>
  <si>
    <t>Ag</t>
  </si>
  <si>
    <t>Estaño</t>
  </si>
  <si>
    <t>Sn</t>
  </si>
  <si>
    <t>Platino</t>
  </si>
  <si>
    <t>Pt</t>
  </si>
  <si>
    <t>Oro</t>
  </si>
  <si>
    <t>Au</t>
  </si>
  <si>
    <t>Mercurio</t>
  </si>
  <si>
    <t>Hg</t>
  </si>
  <si>
    <t>Plomo</t>
  </si>
  <si>
    <t>Pb</t>
  </si>
  <si>
    <t>g / cm3</t>
  </si>
  <si>
    <t>Ohm*mm2/m</t>
  </si>
  <si>
    <t>Mica (trans.)</t>
  </si>
  <si>
    <t>Agua pura</t>
  </si>
  <si>
    <r>
      <t>H</t>
    </r>
    <r>
      <rPr>
        <sz val="8"/>
        <rFont val="Arial"/>
        <family val="2"/>
      </rPr>
      <t>2</t>
    </r>
    <r>
      <rPr>
        <sz val="12"/>
        <rFont val="Arial"/>
        <family val="2"/>
      </rPr>
      <t>O</t>
    </r>
  </si>
  <si>
    <t>Papel  impreg.</t>
  </si>
  <si>
    <t>Plásticos</t>
  </si>
  <si>
    <t>MOhm*cm</t>
  </si>
  <si>
    <t>Aceite</t>
  </si>
  <si>
    <t>Carbón</t>
  </si>
  <si>
    <t>Lana</t>
  </si>
  <si>
    <t>Madera (roble)</t>
  </si>
  <si>
    <t>ingés</t>
  </si>
  <si>
    <t>Acero lam.</t>
  </si>
  <si>
    <t>Bronce</t>
  </si>
  <si>
    <t>Hierro (puro)</t>
  </si>
  <si>
    <t>kg / mol</t>
  </si>
  <si>
    <t>kg / m3</t>
  </si>
  <si>
    <t>inglés</t>
  </si>
  <si>
    <t>lb/pie3</t>
  </si>
  <si>
    <t xml:space="preserve"> ===&gt;X</t>
  </si>
  <si>
    <t>1btu / h*pie*ºF=</t>
  </si>
  <si>
    <t>Aire a 100 ºC</t>
  </si>
  <si>
    <t>Aire a 0 ºC</t>
  </si>
  <si>
    <t xml:space="preserve">Aire a -100 ºC </t>
  </si>
  <si>
    <t>Aire a 200 ºC</t>
  </si>
  <si>
    <t>Aire a 300 ºC</t>
  </si>
  <si>
    <r>
      <t>u</t>
    </r>
    <r>
      <rPr>
        <sz val="8"/>
        <rFont val="Arial"/>
        <family val="2"/>
      </rPr>
      <t>Ohm*cm</t>
    </r>
  </si>
  <si>
    <t>cal / s*ºC*cm</t>
  </si>
  <si>
    <t>J / s*ºC*m</t>
  </si>
  <si>
    <t>cal / g*ºC</t>
  </si>
  <si>
    <t>J / kg*ºC</t>
  </si>
  <si>
    <t>Aire a 30 ºC</t>
  </si>
  <si>
    <t>Salitre Na (NO3)+K (NO3)</t>
  </si>
  <si>
    <t>2.263 - 0,636 K</t>
  </si>
  <si>
    <t>1.396 + 0,172 K</t>
  </si>
  <si>
    <t>ALGUNAS CONSTANTES FÍSICAS BÁSICAS DE ALGUNOS ELEMENTOS Y MATERIALES COMUNES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</si>
</sst>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"/>
    <numFmt numFmtId="165" formatCode="#,##0.000000"/>
    <numFmt numFmtId="166" formatCode="#,##0.000"/>
    <numFmt numFmtId="167" formatCode="0.0000E+00"/>
    <numFmt numFmtId="168" formatCode="0.0000"/>
    <numFmt numFmtId="169" formatCode="0.000000"/>
    <numFmt numFmtId="170" formatCode="#,##0.0"/>
    <numFmt numFmtId="171" formatCode="0.000"/>
  </numFmts>
  <fonts count="9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NumberFormat="1"/>
    <xf numFmtId="0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1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171" fontId="0" fillId="0" borderId="7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71" fontId="0" fillId="0" borderId="8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169" fontId="0" fillId="0" borderId="2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0" xfId="0" applyNumberForma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171" fontId="5" fillId="0" borderId="0" xfId="0" applyNumberFormat="1" applyFont="1" applyFill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171" fontId="1" fillId="0" borderId="7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8" fontId="1" fillId="0" borderId="7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171" fontId="1" fillId="0" borderId="8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171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71" fontId="1" fillId="0" borderId="0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171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168" fontId="1" fillId="0" borderId="15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171" fontId="1" fillId="0" borderId="10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70" fontId="0" fillId="0" borderId="4" xfId="0" applyNumberFormat="1" applyBorder="1" applyAlignment="1">
      <alignment horizontal="center"/>
    </xf>
    <xf numFmtId="170" fontId="5" fillId="0" borderId="4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171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left"/>
    </xf>
    <xf numFmtId="171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3" fillId="0" borderId="3" xfId="0" applyNumberFormat="1" applyFont="1" applyBorder="1" applyAlignment="1">
      <alignment horizontal="left"/>
    </xf>
    <xf numFmtId="170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171" fontId="3" fillId="0" borderId="2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71" fontId="3" fillId="0" borderId="0" xfId="0" applyNumberFormat="1" applyFont="1" applyBorder="1" applyAlignment="1">
      <alignment horizontal="center"/>
    </xf>
    <xf numFmtId="169" fontId="3" fillId="0" borderId="2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workbookViewId="0">
      <selection activeCell="Q7" sqref="Q7"/>
    </sheetView>
  </sheetViews>
  <sheetFormatPr baseColWidth="10" defaultColWidth="12.7109375" defaultRowHeight="15" customHeight="1" x14ac:dyDescent="0.2"/>
  <cols>
    <col min="1" max="1" width="13.140625" style="1" bestFit="1" customWidth="1"/>
    <col min="2" max="2" width="8.7109375" style="3" customWidth="1"/>
    <col min="3" max="3" width="8.7109375" style="6" customWidth="1"/>
    <col min="4" max="4" width="8.7109375" style="1" customWidth="1"/>
    <col min="5" max="5" width="8.7109375" style="41" customWidth="1"/>
    <col min="6" max="6" width="10.28515625" style="49" bestFit="1" customWidth="1"/>
    <col min="7" max="7" width="8.7109375" style="44" customWidth="1"/>
    <col min="8" max="8" width="8.7109375" style="1" customWidth="1"/>
    <col min="9" max="9" width="10.140625" style="4" bestFit="1" customWidth="1"/>
    <col min="10" max="10" width="9.85546875" style="1" bestFit="1" customWidth="1"/>
    <col min="11" max="11" width="10.42578125" style="5" bestFit="1" customWidth="1"/>
    <col min="12" max="12" width="8.7109375" style="38" customWidth="1"/>
    <col min="13" max="13" width="11.7109375" style="6" bestFit="1" customWidth="1"/>
    <col min="14" max="14" width="8.7109375" style="41" customWidth="1"/>
    <col min="15" max="15" width="8.7109375" style="6" customWidth="1"/>
    <col min="16" max="16" width="8.7109375" style="1" customWidth="1"/>
    <col min="17" max="16384" width="12.7109375" style="2"/>
  </cols>
  <sheetData>
    <row r="1" spans="1:16" ht="15" customHeight="1" x14ac:dyDescent="0.2">
      <c r="A1" s="125" t="s">
        <v>77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/>
    </row>
    <row r="2" spans="1:16" ht="15" customHeight="1" x14ac:dyDescent="0.2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1:16" ht="15" customHeight="1" x14ac:dyDescent="0.2">
      <c r="A3" s="131" t="s">
        <v>9</v>
      </c>
      <c r="B3" s="119" t="s">
        <v>10</v>
      </c>
      <c r="C3" s="117" t="s">
        <v>7</v>
      </c>
      <c r="D3" s="119"/>
      <c r="E3" s="117" t="s">
        <v>0</v>
      </c>
      <c r="F3" s="118"/>
      <c r="G3" s="119"/>
      <c r="H3" s="117" t="s">
        <v>4</v>
      </c>
      <c r="I3" s="118"/>
      <c r="J3" s="118"/>
      <c r="K3" s="119"/>
      <c r="L3" s="117" t="s">
        <v>3</v>
      </c>
      <c r="M3" s="118"/>
      <c r="N3" s="119"/>
      <c r="O3" s="117" t="s">
        <v>5</v>
      </c>
      <c r="P3" s="123"/>
    </row>
    <row r="4" spans="1:16" ht="15" customHeight="1" x14ac:dyDescent="0.2">
      <c r="A4" s="132"/>
      <c r="B4" s="134"/>
      <c r="C4" s="120"/>
      <c r="D4" s="122"/>
      <c r="E4" s="120"/>
      <c r="F4" s="121"/>
      <c r="G4" s="122"/>
      <c r="H4" s="120"/>
      <c r="I4" s="121"/>
      <c r="J4" s="121"/>
      <c r="K4" s="122"/>
      <c r="L4" s="120"/>
      <c r="M4" s="121"/>
      <c r="N4" s="122"/>
      <c r="O4" s="120"/>
      <c r="P4" s="124"/>
    </row>
    <row r="5" spans="1:16" ht="15" customHeight="1" x14ac:dyDescent="0.2">
      <c r="A5" s="132"/>
      <c r="B5" s="134"/>
      <c r="C5" s="69" t="s">
        <v>1</v>
      </c>
      <c r="D5" s="70" t="s">
        <v>6</v>
      </c>
      <c r="E5" s="71" t="s">
        <v>59</v>
      </c>
      <c r="F5" s="72" t="s">
        <v>1</v>
      </c>
      <c r="G5" s="73" t="s">
        <v>6</v>
      </c>
      <c r="H5" s="74" t="s">
        <v>1</v>
      </c>
      <c r="I5" s="74" t="s">
        <v>1</v>
      </c>
      <c r="J5" s="75"/>
      <c r="K5" s="76" t="s">
        <v>6</v>
      </c>
      <c r="L5" s="77" t="s">
        <v>53</v>
      </c>
      <c r="M5" s="69" t="s">
        <v>1</v>
      </c>
      <c r="N5" s="78" t="s">
        <v>6</v>
      </c>
      <c r="O5" s="79" t="s">
        <v>1</v>
      </c>
      <c r="P5" s="80" t="s">
        <v>6</v>
      </c>
    </row>
    <row r="6" spans="1:16" ht="15" customHeight="1" x14ac:dyDescent="0.2">
      <c r="A6" s="132"/>
      <c r="B6" s="134"/>
      <c r="C6" s="81" t="s">
        <v>8</v>
      </c>
      <c r="D6" s="82" t="s">
        <v>57</v>
      </c>
      <c r="E6" s="83" t="s">
        <v>60</v>
      </c>
      <c r="F6" s="84" t="s">
        <v>41</v>
      </c>
      <c r="G6" s="85" t="s">
        <v>58</v>
      </c>
      <c r="H6" s="86" t="s">
        <v>48</v>
      </c>
      <c r="I6" s="87" t="s">
        <v>68</v>
      </c>
      <c r="J6" s="88" t="s">
        <v>42</v>
      </c>
      <c r="K6" s="89" t="s">
        <v>2</v>
      </c>
      <c r="L6" s="35" t="s">
        <v>62</v>
      </c>
      <c r="M6" s="81" t="s">
        <v>69</v>
      </c>
      <c r="N6" s="90" t="s">
        <v>70</v>
      </c>
      <c r="O6" s="91" t="s">
        <v>71</v>
      </c>
      <c r="P6" s="92" t="s">
        <v>72</v>
      </c>
    </row>
    <row r="7" spans="1:16" ht="15" customHeight="1" thickBot="1" x14ac:dyDescent="0.25">
      <c r="A7" s="133"/>
      <c r="B7" s="135"/>
      <c r="C7" s="58"/>
      <c r="D7" s="59">
        <f>1/1000</f>
        <v>1E-3</v>
      </c>
      <c r="E7" s="68" t="s">
        <v>61</v>
      </c>
      <c r="F7" s="60">
        <f>0.4536*1000/30.48^3</f>
        <v>1.6018732824867224E-2</v>
      </c>
      <c r="G7" s="61">
        <f>1000000/1000</f>
        <v>1000</v>
      </c>
      <c r="H7" s="62"/>
      <c r="I7" s="63"/>
      <c r="J7" s="64">
        <f>1/100</f>
        <v>0.01</v>
      </c>
      <c r="K7" s="59">
        <f>1/1000000</f>
        <v>9.9999999999999995E-7</v>
      </c>
      <c r="L7" s="68" t="s">
        <v>61</v>
      </c>
      <c r="M7" s="65">
        <f>(252/3600)/(100/180)/30.48</f>
        <v>4.1338582677165354E-3</v>
      </c>
      <c r="N7" s="66">
        <f>4.186*10000/100</f>
        <v>418.6</v>
      </c>
      <c r="O7" s="67"/>
      <c r="P7" s="93">
        <f>4.186*1000</f>
        <v>4186</v>
      </c>
    </row>
    <row r="8" spans="1:16" ht="15" customHeight="1" x14ac:dyDescent="0.2">
      <c r="A8" s="19"/>
      <c r="B8" s="10"/>
      <c r="C8" s="13"/>
      <c r="D8" s="14"/>
      <c r="E8" s="52"/>
      <c r="F8" s="50"/>
      <c r="G8" s="16"/>
      <c r="H8" s="33"/>
      <c r="I8" s="31"/>
      <c r="J8" s="9"/>
      <c r="K8" s="14"/>
      <c r="L8" s="47"/>
      <c r="M8" s="7"/>
      <c r="N8" s="40"/>
      <c r="O8" s="7"/>
      <c r="P8" s="94"/>
    </row>
    <row r="9" spans="1:16" ht="15" customHeight="1" x14ac:dyDescent="0.2">
      <c r="A9" s="20" t="s">
        <v>65</v>
      </c>
      <c r="B9" s="11"/>
      <c r="C9" s="13"/>
      <c r="D9" s="12"/>
      <c r="E9" s="53"/>
      <c r="F9" s="57"/>
      <c r="G9" s="54">
        <v>2.0419999999999998</v>
      </c>
      <c r="H9" s="55"/>
      <c r="I9" s="31"/>
      <c r="J9" s="8"/>
      <c r="K9" s="17"/>
      <c r="L9" s="50">
        <v>9.4999999999999998E-3</v>
      </c>
      <c r="M9" s="42">
        <f t="shared" ref="M9:M25" si="0">L9*$M$7</f>
        <v>3.9271653543307082E-5</v>
      </c>
      <c r="N9" s="48">
        <f t="shared" ref="N9:N46" si="1">M9*$N$7</f>
        <v>1.6439114173228346E-2</v>
      </c>
      <c r="O9" s="7">
        <v>0.23899999999999999</v>
      </c>
      <c r="P9" s="95">
        <f t="shared" ref="P9:P14" si="2">O9*$P$7</f>
        <v>1000.454</v>
      </c>
    </row>
    <row r="10" spans="1:16" ht="15" customHeight="1" x14ac:dyDescent="0.2">
      <c r="A10" s="109" t="s">
        <v>64</v>
      </c>
      <c r="B10" s="11"/>
      <c r="C10" s="110"/>
      <c r="D10" s="12"/>
      <c r="E10" s="53">
        <v>8.0799999999999997E-2</v>
      </c>
      <c r="F10" s="57">
        <f>E10*$F$7</f>
        <v>1.2943136122492717E-3</v>
      </c>
      <c r="G10" s="54">
        <f>F10*$G$7</f>
        <v>1.2943136122492718</v>
      </c>
      <c r="H10" s="55"/>
      <c r="I10" s="111"/>
      <c r="J10" s="112"/>
      <c r="K10" s="113"/>
      <c r="L10" s="114">
        <v>0.14000000000000001</v>
      </c>
      <c r="M10" s="115">
        <f t="shared" si="0"/>
        <v>5.7874015748031503E-4</v>
      </c>
      <c r="N10" s="116">
        <f t="shared" si="1"/>
        <v>0.24226062992125988</v>
      </c>
      <c r="O10" s="114">
        <v>0.23799999999999999</v>
      </c>
      <c r="P10" s="107">
        <f t="shared" si="2"/>
        <v>996.26799999999992</v>
      </c>
    </row>
    <row r="11" spans="1:16" ht="15" customHeight="1" x14ac:dyDescent="0.2">
      <c r="A11" s="109" t="s">
        <v>73</v>
      </c>
      <c r="B11" s="11"/>
      <c r="C11" s="110"/>
      <c r="D11" s="12"/>
      <c r="E11" s="53"/>
      <c r="F11" s="57"/>
      <c r="G11" s="54">
        <v>1.1659999999999999</v>
      </c>
      <c r="H11" s="55"/>
      <c r="I11" s="111"/>
      <c r="J11" s="112"/>
      <c r="K11" s="113"/>
      <c r="L11" s="114"/>
      <c r="M11" s="115"/>
      <c r="N11" s="116"/>
      <c r="O11" s="114">
        <v>0.23699999999999999</v>
      </c>
      <c r="P11" s="107">
        <f t="shared" si="2"/>
        <v>992.08199999999999</v>
      </c>
    </row>
    <row r="12" spans="1:16" ht="15" customHeight="1" x14ac:dyDescent="0.2">
      <c r="A12" s="20" t="s">
        <v>63</v>
      </c>
      <c r="B12" s="11"/>
      <c r="C12" s="13"/>
      <c r="D12" s="12"/>
      <c r="E12" s="53">
        <v>8.0799999999999997E-2</v>
      </c>
      <c r="F12" s="57">
        <f>E12*$F$7</f>
        <v>1.2943136122492717E-3</v>
      </c>
      <c r="G12" s="54">
        <v>0.94699999999999995</v>
      </c>
      <c r="H12" s="55"/>
      <c r="I12" s="31"/>
      <c r="J12" s="8"/>
      <c r="K12" s="17"/>
      <c r="L12" s="7">
        <v>0.183</v>
      </c>
      <c r="M12" s="42">
        <f t="shared" si="0"/>
        <v>7.56496062992126E-4</v>
      </c>
      <c r="N12" s="48">
        <f t="shared" si="1"/>
        <v>0.31666925196850398</v>
      </c>
      <c r="O12" s="7">
        <v>0.23699999999999999</v>
      </c>
      <c r="P12" s="95">
        <f t="shared" si="2"/>
        <v>992.08199999999999</v>
      </c>
    </row>
    <row r="13" spans="1:16" ht="15" customHeight="1" x14ac:dyDescent="0.2">
      <c r="A13" s="20" t="s">
        <v>66</v>
      </c>
      <c r="B13" s="11"/>
      <c r="C13" s="13"/>
      <c r="D13" s="12"/>
      <c r="E13" s="53">
        <v>8.0799999999999997E-2</v>
      </c>
      <c r="F13" s="57">
        <f>E13*$F$7</f>
        <v>1.2943136122492717E-3</v>
      </c>
      <c r="G13" s="54">
        <v>0.747</v>
      </c>
      <c r="H13" s="55"/>
      <c r="I13" s="31"/>
      <c r="J13" s="8"/>
      <c r="K13" s="17"/>
      <c r="L13" s="7">
        <v>0.22600000000000001</v>
      </c>
      <c r="M13" s="42">
        <f t="shared" si="0"/>
        <v>9.3425196850393697E-4</v>
      </c>
      <c r="N13" s="48">
        <f t="shared" si="1"/>
        <v>0.39107787401574806</v>
      </c>
      <c r="O13" s="56">
        <v>0.23599999999999999</v>
      </c>
      <c r="P13" s="96">
        <f t="shared" si="2"/>
        <v>987.89599999999996</v>
      </c>
    </row>
    <row r="14" spans="1:16" ht="15" customHeight="1" x14ac:dyDescent="0.2">
      <c r="A14" s="20" t="s">
        <v>67</v>
      </c>
      <c r="B14" s="11"/>
      <c r="C14" s="13"/>
      <c r="D14" s="12"/>
      <c r="E14" s="53">
        <v>8.0799999999999997E-2</v>
      </c>
      <c r="F14" s="57">
        <f>E14*$F$7</f>
        <v>1.2943136122492717E-3</v>
      </c>
      <c r="G14" s="54">
        <v>0.61699999999999999</v>
      </c>
      <c r="H14" s="55"/>
      <c r="I14" s="31"/>
      <c r="J14" s="8"/>
      <c r="K14" s="17"/>
      <c r="L14" s="7">
        <v>0.26500000000000001</v>
      </c>
      <c r="M14" s="42">
        <f t="shared" si="0"/>
        <v>1.0954724409448818E-3</v>
      </c>
      <c r="N14" s="48">
        <f t="shared" si="1"/>
        <v>0.45856476377952754</v>
      </c>
      <c r="O14" s="56">
        <v>0.23499999999999999</v>
      </c>
      <c r="P14" s="96">
        <f t="shared" si="2"/>
        <v>983.70999999999992</v>
      </c>
    </row>
    <row r="15" spans="1:16" ht="15" customHeight="1" x14ac:dyDescent="0.2">
      <c r="A15" s="20"/>
      <c r="B15" s="11"/>
      <c r="C15" s="13"/>
      <c r="D15" s="12"/>
      <c r="E15" s="53"/>
      <c r="F15" s="57"/>
      <c r="G15" s="54"/>
      <c r="H15" s="55"/>
      <c r="I15" s="31"/>
      <c r="J15" s="8"/>
      <c r="K15" s="17"/>
      <c r="L15" s="7"/>
      <c r="M15" s="42"/>
      <c r="N15" s="48"/>
      <c r="O15" s="56"/>
      <c r="P15" s="96"/>
    </row>
    <row r="16" spans="1:16" ht="15" customHeight="1" x14ac:dyDescent="0.2">
      <c r="A16" s="20" t="s">
        <v>44</v>
      </c>
      <c r="B16" s="11" t="s">
        <v>45</v>
      </c>
      <c r="C16" s="13"/>
      <c r="D16" s="14"/>
      <c r="E16" s="46"/>
      <c r="F16" s="50">
        <v>1</v>
      </c>
      <c r="G16" s="16">
        <f t="shared" ref="G16:G25" si="3">F16*$G$7</f>
        <v>1000</v>
      </c>
      <c r="H16" s="33"/>
      <c r="I16" s="31"/>
      <c r="J16" s="8"/>
      <c r="K16" s="17"/>
      <c r="L16" s="37">
        <v>0.39300000000000002</v>
      </c>
      <c r="M16" s="42">
        <f t="shared" si="0"/>
        <v>1.6246062992125985E-3</v>
      </c>
      <c r="N16" s="48">
        <f t="shared" si="1"/>
        <v>0.68006019685039376</v>
      </c>
      <c r="O16" s="7">
        <v>1</v>
      </c>
      <c r="P16" s="95">
        <f t="shared" ref="P16:P25" si="4">O16*$P$7</f>
        <v>4186</v>
      </c>
    </row>
    <row r="17" spans="1:16" ht="15" customHeight="1" x14ac:dyDescent="0.2">
      <c r="A17" s="20" t="s">
        <v>13</v>
      </c>
      <c r="B17" s="11"/>
      <c r="C17" s="13"/>
      <c r="D17" s="14"/>
      <c r="E17" s="46">
        <v>59</v>
      </c>
      <c r="F17" s="50">
        <f t="shared" ref="F17:F28" si="5">E17*$F$7</f>
        <v>0.94510523666716617</v>
      </c>
      <c r="G17" s="16">
        <f t="shared" si="3"/>
        <v>945.1052366671662</v>
      </c>
      <c r="H17" s="33"/>
      <c r="I17" s="31"/>
      <c r="J17" s="8"/>
      <c r="K17" s="17"/>
      <c r="L17" s="37">
        <v>8.6999999999999994E-2</v>
      </c>
      <c r="M17" s="42">
        <f t="shared" si="0"/>
        <v>3.5964566929133857E-4</v>
      </c>
      <c r="N17" s="48">
        <f t="shared" si="1"/>
        <v>0.15054767716535433</v>
      </c>
      <c r="O17" s="7">
        <v>0.41199999999999998</v>
      </c>
      <c r="P17" s="95">
        <f t="shared" si="4"/>
        <v>1724.6319999999998</v>
      </c>
    </row>
    <row r="18" spans="1:16" ht="15" customHeight="1" x14ac:dyDescent="0.2">
      <c r="A18" s="20" t="s">
        <v>43</v>
      </c>
      <c r="B18" s="11"/>
      <c r="C18" s="13"/>
      <c r="D18" s="14"/>
      <c r="E18" s="46"/>
      <c r="F18" s="50">
        <f t="shared" si="5"/>
        <v>0</v>
      </c>
      <c r="G18" s="16">
        <f t="shared" si="3"/>
        <v>0</v>
      </c>
      <c r="H18" s="33"/>
      <c r="I18" s="31"/>
      <c r="J18" s="8"/>
      <c r="K18" s="17"/>
      <c r="L18" s="37">
        <v>0.25</v>
      </c>
      <c r="M18" s="42">
        <f t="shared" si="0"/>
        <v>1.0334645669291338E-3</v>
      </c>
      <c r="N18" s="48">
        <f t="shared" si="1"/>
        <v>0.43260826771653543</v>
      </c>
      <c r="O18" s="7">
        <v>0.2</v>
      </c>
      <c r="P18" s="95">
        <f t="shared" si="4"/>
        <v>837.2</v>
      </c>
    </row>
    <row r="19" spans="1:16" ht="15" customHeight="1" x14ac:dyDescent="0.2">
      <c r="A19" s="20" t="s">
        <v>14</v>
      </c>
      <c r="B19" s="11"/>
      <c r="C19" s="13"/>
      <c r="D19" s="14"/>
      <c r="E19" s="46"/>
      <c r="F19" s="50">
        <f t="shared" si="5"/>
        <v>0</v>
      </c>
      <c r="G19" s="16">
        <f t="shared" si="3"/>
        <v>0</v>
      </c>
      <c r="H19" s="33"/>
      <c r="I19" s="31"/>
      <c r="J19" s="8"/>
      <c r="K19" s="17"/>
      <c r="L19" s="37">
        <v>0.88</v>
      </c>
      <c r="M19" s="42">
        <f t="shared" si="0"/>
        <v>3.6377952755905513E-3</v>
      </c>
      <c r="N19" s="48">
        <f t="shared" si="1"/>
        <v>1.5227811023622049</v>
      </c>
      <c r="O19" s="7">
        <v>0.185</v>
      </c>
      <c r="P19" s="95">
        <f t="shared" si="4"/>
        <v>774.41</v>
      </c>
    </row>
    <row r="20" spans="1:16" ht="15" customHeight="1" x14ac:dyDescent="0.2">
      <c r="A20" s="20" t="s">
        <v>15</v>
      </c>
      <c r="B20" s="11"/>
      <c r="C20" s="13"/>
      <c r="D20" s="14"/>
      <c r="E20" s="46">
        <v>162</v>
      </c>
      <c r="F20" s="50">
        <f t="shared" si="5"/>
        <v>2.5950347176284905</v>
      </c>
      <c r="G20" s="16">
        <f t="shared" si="3"/>
        <v>2595.0347176284904</v>
      </c>
      <c r="H20" s="33"/>
      <c r="I20" s="31"/>
      <c r="J20" s="8"/>
      <c r="K20" s="17"/>
      <c r="L20" s="37">
        <v>0.6</v>
      </c>
      <c r="M20" s="42">
        <f t="shared" si="0"/>
        <v>2.4803149606299211E-3</v>
      </c>
      <c r="N20" s="48">
        <f t="shared" si="1"/>
        <v>1.038259842519685</v>
      </c>
      <c r="O20" s="7">
        <v>0.2</v>
      </c>
      <c r="P20" s="95">
        <f t="shared" si="4"/>
        <v>837.2</v>
      </c>
    </row>
    <row r="21" spans="1:16" ht="15" customHeight="1" x14ac:dyDescent="0.2">
      <c r="A21" s="20" t="s">
        <v>52</v>
      </c>
      <c r="B21" s="11"/>
      <c r="C21" s="13"/>
      <c r="D21" s="14"/>
      <c r="E21" s="46">
        <v>42</v>
      </c>
      <c r="F21" s="50">
        <f t="shared" si="5"/>
        <v>0.67278677864442338</v>
      </c>
      <c r="G21" s="16">
        <f t="shared" si="3"/>
        <v>672.78677864442341</v>
      </c>
      <c r="H21" s="33"/>
      <c r="I21" s="31"/>
      <c r="J21" s="8"/>
      <c r="K21" s="17"/>
      <c r="L21" s="37">
        <v>0.12</v>
      </c>
      <c r="M21" s="42">
        <f t="shared" si="0"/>
        <v>4.9606299212598425E-4</v>
      </c>
      <c r="N21" s="48">
        <f t="shared" si="1"/>
        <v>0.20765196850393702</v>
      </c>
      <c r="O21" s="7">
        <v>0.56999999999999995</v>
      </c>
      <c r="P21" s="95">
        <f t="shared" si="4"/>
        <v>2386.02</v>
      </c>
    </row>
    <row r="22" spans="1:16" ht="15" customHeight="1" x14ac:dyDescent="0.2">
      <c r="A22" s="20" t="s">
        <v>51</v>
      </c>
      <c r="B22" s="11"/>
      <c r="C22" s="13"/>
      <c r="D22" s="14"/>
      <c r="E22" s="46">
        <v>82</v>
      </c>
      <c r="F22" s="50">
        <f t="shared" si="5"/>
        <v>1.3135360916391123</v>
      </c>
      <c r="G22" s="16">
        <f t="shared" si="3"/>
        <v>1313.5360916391123</v>
      </c>
      <c r="H22" s="33"/>
      <c r="I22" s="31"/>
      <c r="J22" s="8"/>
      <c r="K22" s="17"/>
      <c r="L22" s="37">
        <v>0.03</v>
      </c>
      <c r="M22" s="42">
        <f t="shared" si="0"/>
        <v>1.2401574803149606E-4</v>
      </c>
      <c r="N22" s="48">
        <f t="shared" si="1"/>
        <v>5.1912992125984256E-2</v>
      </c>
      <c r="O22" s="7">
        <v>0.32500000000000001</v>
      </c>
      <c r="P22" s="95">
        <f t="shared" si="4"/>
        <v>1360.45</v>
      </c>
    </row>
    <row r="23" spans="1:16" ht="15" customHeight="1" x14ac:dyDescent="0.2">
      <c r="A23" s="20" t="s">
        <v>46</v>
      </c>
      <c r="B23" s="11"/>
      <c r="C23" s="13"/>
      <c r="D23" s="14"/>
      <c r="E23" s="46">
        <v>58</v>
      </c>
      <c r="F23" s="50">
        <f t="shared" si="5"/>
        <v>0.92908650384229896</v>
      </c>
      <c r="G23" s="16">
        <f t="shared" si="3"/>
        <v>929.08650384229895</v>
      </c>
      <c r="H23" s="33"/>
      <c r="I23" s="31"/>
      <c r="J23" s="8"/>
      <c r="K23" s="17"/>
      <c r="L23" s="37">
        <v>7.4999999999999997E-2</v>
      </c>
      <c r="M23" s="42">
        <f t="shared" si="0"/>
        <v>3.1003937007874013E-4</v>
      </c>
      <c r="N23" s="48">
        <f t="shared" si="1"/>
        <v>0.12978248031496062</v>
      </c>
      <c r="O23" s="7">
        <v>0.32</v>
      </c>
      <c r="P23" s="95">
        <f t="shared" si="4"/>
        <v>1339.52</v>
      </c>
    </row>
    <row r="24" spans="1:16" ht="15" customHeight="1" x14ac:dyDescent="0.2">
      <c r="A24" s="20" t="s">
        <v>47</v>
      </c>
      <c r="B24" s="11"/>
      <c r="C24" s="13"/>
      <c r="D24" s="14"/>
      <c r="E24" s="46"/>
      <c r="F24" s="50">
        <f t="shared" si="5"/>
        <v>0</v>
      </c>
      <c r="G24" s="16">
        <f t="shared" si="3"/>
        <v>0</v>
      </c>
      <c r="H24" s="33"/>
      <c r="I24" s="31"/>
      <c r="J24" s="8"/>
      <c r="K24" s="17"/>
      <c r="L24" s="37">
        <v>7.4999999999999997E-2</v>
      </c>
      <c r="M24" s="42">
        <f t="shared" si="0"/>
        <v>3.1003937007874013E-4</v>
      </c>
      <c r="N24" s="48">
        <f t="shared" si="1"/>
        <v>0.12978248031496062</v>
      </c>
      <c r="O24" s="7">
        <v>0.36</v>
      </c>
      <c r="P24" s="95">
        <f t="shared" si="4"/>
        <v>1506.96</v>
      </c>
    </row>
    <row r="25" spans="1:16" ht="15" customHeight="1" x14ac:dyDescent="0.2">
      <c r="A25" s="20" t="s">
        <v>49</v>
      </c>
      <c r="B25" s="11"/>
      <c r="C25" s="13"/>
      <c r="D25" s="14"/>
      <c r="E25" s="46">
        <v>57</v>
      </c>
      <c r="F25" s="50">
        <f t="shared" si="5"/>
        <v>0.91306777101743175</v>
      </c>
      <c r="G25" s="16">
        <f t="shared" si="3"/>
        <v>913.06777101743171</v>
      </c>
      <c r="H25" s="33"/>
      <c r="I25" s="31"/>
      <c r="J25" s="8"/>
      <c r="K25" s="17"/>
      <c r="L25" s="37">
        <v>7.9000000000000001E-2</v>
      </c>
      <c r="M25" s="42">
        <f t="shared" si="0"/>
        <v>3.2657480314960628E-4</v>
      </c>
      <c r="N25" s="48">
        <f t="shared" si="1"/>
        <v>0.13670421259842519</v>
      </c>
      <c r="O25" s="7">
        <v>0.41499999999999998</v>
      </c>
      <c r="P25" s="95">
        <f t="shared" si="4"/>
        <v>1737.1899999999998</v>
      </c>
    </row>
    <row r="26" spans="1:16" ht="15" customHeight="1" x14ac:dyDescent="0.2">
      <c r="A26" s="20"/>
      <c r="B26" s="11"/>
      <c r="C26" s="13"/>
      <c r="D26" s="14"/>
      <c r="E26" s="46"/>
      <c r="F26" s="50"/>
      <c r="G26" s="16"/>
      <c r="H26" s="33"/>
      <c r="I26" s="31"/>
      <c r="J26" s="8"/>
      <c r="K26" s="17"/>
      <c r="L26" s="37"/>
      <c r="M26" s="42"/>
      <c r="N26" s="48"/>
      <c r="O26" s="7"/>
      <c r="P26" s="95"/>
    </row>
    <row r="27" spans="1:16" ht="15" customHeight="1" x14ac:dyDescent="0.2">
      <c r="A27" s="106" t="s">
        <v>74</v>
      </c>
      <c r="B27" s="11"/>
      <c r="C27" s="13"/>
      <c r="D27" s="14"/>
      <c r="E27" s="46"/>
      <c r="F27" s="50"/>
      <c r="G27" s="108" t="s">
        <v>75</v>
      </c>
      <c r="H27" s="33"/>
      <c r="I27" s="31"/>
      <c r="J27" s="8"/>
      <c r="K27" s="17"/>
      <c r="L27" s="37"/>
      <c r="M27" s="42"/>
      <c r="N27" s="48"/>
      <c r="O27" s="7"/>
      <c r="P27" s="107" t="s">
        <v>76</v>
      </c>
    </row>
    <row r="28" spans="1:16" ht="15" customHeight="1" x14ac:dyDescent="0.2">
      <c r="A28" s="20"/>
      <c r="B28" s="11"/>
      <c r="C28" s="13"/>
      <c r="D28" s="14"/>
      <c r="E28" s="46"/>
      <c r="F28" s="50">
        <f t="shared" si="5"/>
        <v>0</v>
      </c>
      <c r="G28" s="16"/>
      <c r="H28" s="33"/>
      <c r="I28" s="31"/>
      <c r="J28" s="8"/>
      <c r="K28" s="17"/>
      <c r="L28" s="37"/>
      <c r="M28" s="13"/>
      <c r="N28" s="48"/>
      <c r="O28" s="7"/>
      <c r="P28" s="21"/>
    </row>
    <row r="29" spans="1:16" ht="15" customHeight="1" x14ac:dyDescent="0.2">
      <c r="A29" s="20" t="s">
        <v>11</v>
      </c>
      <c r="B29" s="11" t="s">
        <v>12</v>
      </c>
      <c r="C29" s="13">
        <v>12.01</v>
      </c>
      <c r="D29" s="15">
        <f>C29*$D$7</f>
        <v>1.201E-2</v>
      </c>
      <c r="E29" s="46"/>
      <c r="F29" s="50">
        <v>2.2599999999999998</v>
      </c>
      <c r="G29" s="16">
        <f>F29*$G$7</f>
        <v>2260</v>
      </c>
      <c r="H29" s="34"/>
      <c r="I29" s="31">
        <f>1/0.0007</f>
        <v>1428.5714285714287</v>
      </c>
      <c r="J29" s="9">
        <f>I29*$J$7</f>
        <v>14.285714285714286</v>
      </c>
      <c r="K29" s="18">
        <f>J29*$K$7</f>
        <v>1.4285714285714285E-5</v>
      </c>
      <c r="L29" s="37">
        <v>3</v>
      </c>
      <c r="M29" s="42">
        <f>L29*$M$7</f>
        <v>1.2401574803149606E-2</v>
      </c>
      <c r="N29" s="48">
        <f t="shared" si="1"/>
        <v>5.191299212598425</v>
      </c>
      <c r="O29" s="7">
        <v>0.16500000000000001</v>
      </c>
      <c r="P29" s="95">
        <f>O29*$P$7</f>
        <v>690.69</v>
      </c>
    </row>
    <row r="30" spans="1:16" ht="15" customHeight="1" x14ac:dyDescent="0.2">
      <c r="A30" s="20" t="s">
        <v>50</v>
      </c>
      <c r="B30" s="11"/>
      <c r="C30" s="13"/>
      <c r="D30" s="15"/>
      <c r="E30" s="46"/>
      <c r="F30" s="50">
        <f>E30*$F$7</f>
        <v>0</v>
      </c>
      <c r="G30" s="16">
        <f>F30*$G$7</f>
        <v>0</v>
      </c>
      <c r="H30" s="34"/>
      <c r="I30" s="31"/>
      <c r="J30" s="9"/>
      <c r="K30" s="18"/>
      <c r="L30" s="37">
        <v>3</v>
      </c>
      <c r="M30" s="42">
        <f>L30*$M$7</f>
        <v>1.2401574803149606E-2</v>
      </c>
      <c r="N30" s="48">
        <f t="shared" si="1"/>
        <v>5.191299212598425</v>
      </c>
      <c r="O30" s="7">
        <v>0.31</v>
      </c>
      <c r="P30" s="95">
        <f>O30*$P$7</f>
        <v>1297.6600000000001</v>
      </c>
    </row>
    <row r="31" spans="1:16" ht="15" customHeight="1" x14ac:dyDescent="0.2">
      <c r="A31" s="20" t="s">
        <v>54</v>
      </c>
      <c r="B31" s="11"/>
      <c r="C31" s="13"/>
      <c r="D31" s="15"/>
      <c r="E31" s="46">
        <v>489</v>
      </c>
      <c r="F31" s="50">
        <f>E31*$F$7</f>
        <v>7.8331603513600729</v>
      </c>
      <c r="G31" s="16">
        <f>F31*$G$7</f>
        <v>7833.160351360073</v>
      </c>
      <c r="H31" s="34"/>
      <c r="I31" s="31"/>
      <c r="J31" s="9"/>
      <c r="K31" s="18"/>
      <c r="L31" s="37">
        <v>26</v>
      </c>
      <c r="M31" s="42">
        <f>L31*$M$7</f>
        <v>0.10748031496062992</v>
      </c>
      <c r="N31" s="48">
        <f t="shared" si="1"/>
        <v>44.991259842519682</v>
      </c>
      <c r="O31" s="7">
        <v>0.12</v>
      </c>
      <c r="P31" s="95">
        <f>O31*$P$7</f>
        <v>502.32</v>
      </c>
    </row>
    <row r="32" spans="1:16" ht="15" customHeight="1" x14ac:dyDescent="0.2">
      <c r="A32" s="20" t="s">
        <v>55</v>
      </c>
      <c r="B32" s="11"/>
      <c r="C32" s="13"/>
      <c r="D32" s="15"/>
      <c r="E32" s="46">
        <v>534</v>
      </c>
      <c r="F32" s="50">
        <f>E32*$F$7</f>
        <v>8.5540033284790979</v>
      </c>
      <c r="G32" s="16">
        <f>F32*$G$7</f>
        <v>8554.0033284790989</v>
      </c>
      <c r="H32" s="34"/>
      <c r="I32" s="31"/>
      <c r="J32" s="9"/>
      <c r="K32" s="18"/>
      <c r="L32" s="37">
        <v>58</v>
      </c>
      <c r="M32" s="42">
        <f>L32*$M$7</f>
        <v>0.23976377952755906</v>
      </c>
      <c r="N32" s="48">
        <f t="shared" si="1"/>
        <v>100.36511811023622</v>
      </c>
      <c r="O32" s="7"/>
      <c r="P32" s="95">
        <f>O32*$P$7</f>
        <v>0</v>
      </c>
    </row>
    <row r="33" spans="1:16" ht="15" customHeight="1" x14ac:dyDescent="0.2">
      <c r="A33" s="20"/>
      <c r="B33" s="11"/>
      <c r="C33" s="13"/>
      <c r="D33" s="15"/>
      <c r="E33" s="46"/>
      <c r="F33" s="50"/>
      <c r="G33" s="16"/>
      <c r="H33" s="34"/>
      <c r="I33" s="31"/>
      <c r="J33" s="9"/>
      <c r="K33" s="18"/>
      <c r="L33" s="37"/>
      <c r="M33" s="13"/>
      <c r="N33" s="48"/>
      <c r="O33" s="7"/>
      <c r="P33" s="95"/>
    </row>
    <row r="34" spans="1:16" ht="15" customHeight="1" x14ac:dyDescent="0.2">
      <c r="A34" s="20" t="s">
        <v>16</v>
      </c>
      <c r="B34" s="11" t="s">
        <v>17</v>
      </c>
      <c r="C34" s="13">
        <v>26.98</v>
      </c>
      <c r="D34" s="15">
        <f t="shared" ref="D34:D46" si="6">C34*$D$7</f>
        <v>2.6980000000000001E-2</v>
      </c>
      <c r="E34" s="46">
        <v>165</v>
      </c>
      <c r="F34" s="50">
        <f>E34*$F$7</f>
        <v>2.643090916103092</v>
      </c>
      <c r="G34" s="16">
        <f t="shared" ref="G34:G46" si="7">F34*$G$7</f>
        <v>2643.0909161030918</v>
      </c>
      <c r="H34" s="34"/>
      <c r="I34" s="31">
        <f>1/0.382</f>
        <v>2.6178010471204187</v>
      </c>
      <c r="J34" s="9">
        <f t="shared" ref="J34:J39" si="8">I34*$J$7</f>
        <v>2.6178010471204188E-2</v>
      </c>
      <c r="K34" s="18">
        <f t="shared" ref="K34:K46" si="9">J34*$K$7</f>
        <v>2.6178010471204188E-8</v>
      </c>
      <c r="L34" s="37">
        <v>118</v>
      </c>
      <c r="M34" s="42">
        <f t="shared" ref="M34:M46" si="10">L34*$M$7</f>
        <v>0.48779527559055119</v>
      </c>
      <c r="N34" s="48">
        <f t="shared" si="1"/>
        <v>204.19110236220473</v>
      </c>
      <c r="O34" s="7">
        <f>4.8/C34</f>
        <v>0.17790956263899182</v>
      </c>
      <c r="P34" s="95">
        <f t="shared" ref="P34:P46" si="11">O34*$P$7</f>
        <v>744.72942920681976</v>
      </c>
    </row>
    <row r="35" spans="1:16" ht="15" customHeight="1" x14ac:dyDescent="0.2">
      <c r="A35" s="20" t="s">
        <v>18</v>
      </c>
      <c r="B35" s="11" t="s">
        <v>19</v>
      </c>
      <c r="C35" s="13">
        <v>28.085999999999999</v>
      </c>
      <c r="D35" s="15">
        <f t="shared" si="6"/>
        <v>2.8086E-2</v>
      </c>
      <c r="E35" s="46"/>
      <c r="F35" s="50">
        <v>2.33</v>
      </c>
      <c r="G35" s="16">
        <f t="shared" si="7"/>
        <v>2330</v>
      </c>
      <c r="H35" s="34"/>
      <c r="I35" s="31">
        <f>1/0.1</f>
        <v>10</v>
      </c>
      <c r="J35" s="9">
        <f t="shared" si="8"/>
        <v>0.1</v>
      </c>
      <c r="K35" s="18">
        <f t="shared" si="9"/>
        <v>9.9999999999999995E-8</v>
      </c>
      <c r="L35" s="37"/>
      <c r="M35" s="42">
        <f t="shared" si="10"/>
        <v>0</v>
      </c>
      <c r="N35" s="48">
        <f t="shared" si="1"/>
        <v>0</v>
      </c>
      <c r="O35" s="7">
        <f>5.74/C35</f>
        <v>0.20437228512426123</v>
      </c>
      <c r="P35" s="95">
        <f t="shared" si="11"/>
        <v>855.50238553015754</v>
      </c>
    </row>
    <row r="36" spans="1:16" ht="15" customHeight="1" x14ac:dyDescent="0.2">
      <c r="A36" s="20" t="s">
        <v>20</v>
      </c>
      <c r="B36" s="11" t="s">
        <v>21</v>
      </c>
      <c r="C36" s="13">
        <v>51.996000000000002</v>
      </c>
      <c r="D36" s="15">
        <f t="shared" si="6"/>
        <v>5.1996000000000001E-2</v>
      </c>
      <c r="E36" s="46"/>
      <c r="F36" s="50">
        <v>7.19</v>
      </c>
      <c r="G36" s="16">
        <f t="shared" si="7"/>
        <v>7190</v>
      </c>
      <c r="H36" s="34"/>
      <c r="I36" s="31">
        <f>1/0.078</f>
        <v>12.820512820512821</v>
      </c>
      <c r="J36" s="9">
        <f t="shared" si="8"/>
        <v>0.12820512820512822</v>
      </c>
      <c r="K36" s="18">
        <f t="shared" si="9"/>
        <v>1.2820512820512821E-7</v>
      </c>
      <c r="L36" s="37">
        <v>12.5</v>
      </c>
      <c r="M36" s="42">
        <f t="shared" si="10"/>
        <v>5.1673228346456691E-2</v>
      </c>
      <c r="N36" s="48">
        <f t="shared" si="1"/>
        <v>21.63041338582677</v>
      </c>
      <c r="O36" s="7">
        <f>4.84/C36</f>
        <v>9.3084083391030067E-2</v>
      </c>
      <c r="P36" s="95">
        <f t="shared" si="11"/>
        <v>389.64997307485186</v>
      </c>
    </row>
    <row r="37" spans="1:16" ht="15" customHeight="1" x14ac:dyDescent="0.2">
      <c r="A37" s="20" t="s">
        <v>56</v>
      </c>
      <c r="B37" s="11" t="s">
        <v>22</v>
      </c>
      <c r="C37" s="13">
        <v>55.847000000000001</v>
      </c>
      <c r="D37" s="15">
        <f t="shared" si="6"/>
        <v>5.5847000000000001E-2</v>
      </c>
      <c r="E37" s="46"/>
      <c r="F37" s="50">
        <v>7.86</v>
      </c>
      <c r="G37" s="16">
        <f t="shared" si="7"/>
        <v>7860</v>
      </c>
      <c r="H37" s="34"/>
      <c r="I37" s="31">
        <f>1/0.1</f>
        <v>10</v>
      </c>
      <c r="J37" s="9">
        <f t="shared" si="8"/>
        <v>0.1</v>
      </c>
      <c r="K37" s="18">
        <f t="shared" si="9"/>
        <v>9.9999999999999995E-8</v>
      </c>
      <c r="L37" s="37">
        <v>38</v>
      </c>
      <c r="M37" s="42">
        <f t="shared" si="10"/>
        <v>0.15708661417322833</v>
      </c>
      <c r="N37" s="48">
        <f t="shared" si="1"/>
        <v>65.756456692913389</v>
      </c>
      <c r="O37" s="7">
        <f>4.13/C37</f>
        <v>7.3952047558508066E-2</v>
      </c>
      <c r="P37" s="95">
        <f t="shared" si="11"/>
        <v>309.56327107991478</v>
      </c>
    </row>
    <row r="38" spans="1:16" ht="15" customHeight="1" x14ac:dyDescent="0.2">
      <c r="A38" s="20" t="s">
        <v>23</v>
      </c>
      <c r="B38" s="11" t="s">
        <v>25</v>
      </c>
      <c r="C38" s="13">
        <v>58.71</v>
      </c>
      <c r="D38" s="15">
        <f t="shared" si="6"/>
        <v>5.8710000000000005E-2</v>
      </c>
      <c r="E38" s="46"/>
      <c r="F38" s="50">
        <v>8.9</v>
      </c>
      <c r="G38" s="16">
        <f t="shared" si="7"/>
        <v>8900</v>
      </c>
      <c r="H38" s="34"/>
      <c r="I38" s="31">
        <f>1/0.145</f>
        <v>6.8965517241379315</v>
      </c>
      <c r="J38" s="9">
        <f t="shared" si="8"/>
        <v>6.8965517241379323E-2</v>
      </c>
      <c r="K38" s="18">
        <f t="shared" si="9"/>
        <v>6.8965517241379315E-8</v>
      </c>
      <c r="L38" s="37"/>
      <c r="M38" s="42">
        <f t="shared" si="10"/>
        <v>0</v>
      </c>
      <c r="N38" s="48">
        <f t="shared" si="1"/>
        <v>0</v>
      </c>
      <c r="O38" s="7">
        <f>4.26/C38</f>
        <v>7.2560040878896268E-2</v>
      </c>
      <c r="P38" s="95">
        <f t="shared" si="11"/>
        <v>303.7363311190598</v>
      </c>
    </row>
    <row r="39" spans="1:16" ht="15" customHeight="1" x14ac:dyDescent="0.2">
      <c r="A39" s="20" t="s">
        <v>24</v>
      </c>
      <c r="B39" s="11" t="s">
        <v>26</v>
      </c>
      <c r="C39" s="13">
        <v>63.54</v>
      </c>
      <c r="D39" s="15">
        <f t="shared" si="6"/>
        <v>6.3539999999999999E-2</v>
      </c>
      <c r="E39" s="46">
        <v>556</v>
      </c>
      <c r="F39" s="50">
        <f>E39*$F$7</f>
        <v>8.9064154506261772</v>
      </c>
      <c r="G39" s="16">
        <f t="shared" si="7"/>
        <v>8906.4154506261766</v>
      </c>
      <c r="H39" s="34"/>
      <c r="I39" s="31">
        <f>1/0.593</f>
        <v>1.6863406408094437</v>
      </c>
      <c r="J39" s="9">
        <f t="shared" si="8"/>
        <v>1.6863406408094438E-2</v>
      </c>
      <c r="K39" s="18">
        <f t="shared" si="9"/>
        <v>1.6863406408094436E-8</v>
      </c>
      <c r="L39" s="37">
        <v>220</v>
      </c>
      <c r="M39" s="42">
        <f t="shared" si="10"/>
        <v>0.90944881889763773</v>
      </c>
      <c r="N39" s="48">
        <f t="shared" si="1"/>
        <v>380.69527559055115</v>
      </c>
      <c r="O39" s="7">
        <f>5.44/C39</f>
        <v>8.5615360402895815E-2</v>
      </c>
      <c r="P39" s="95">
        <f t="shared" si="11"/>
        <v>358.38589864652187</v>
      </c>
    </row>
    <row r="40" spans="1:16" ht="15" customHeight="1" x14ac:dyDescent="0.2">
      <c r="A40" s="20" t="s">
        <v>27</v>
      </c>
      <c r="B40" s="11" t="s">
        <v>28</v>
      </c>
      <c r="C40" s="13">
        <v>65.37</v>
      </c>
      <c r="D40" s="15">
        <f t="shared" si="6"/>
        <v>6.5370000000000011E-2</v>
      </c>
      <c r="E40" s="46"/>
      <c r="F40" s="50">
        <v>7.14</v>
      </c>
      <c r="G40" s="16">
        <f t="shared" si="7"/>
        <v>7140</v>
      </c>
      <c r="H40" s="34"/>
      <c r="I40" s="31">
        <f>1/0.167</f>
        <v>5.9880239520958076</v>
      </c>
      <c r="J40" s="9">
        <f t="shared" ref="J40:J46" si="12">I40*$J$7</f>
        <v>5.9880239520958077E-2</v>
      </c>
      <c r="K40" s="18">
        <f t="shared" si="9"/>
        <v>5.9880239520958069E-8</v>
      </c>
      <c r="L40" s="37">
        <v>64</v>
      </c>
      <c r="M40" s="42">
        <f t="shared" si="10"/>
        <v>0.26456692913385826</v>
      </c>
      <c r="N40" s="48">
        <f t="shared" si="1"/>
        <v>110.74771653543307</v>
      </c>
      <c r="O40" s="7">
        <f>5.25/C40</f>
        <v>8.0312069756769161E-2</v>
      </c>
      <c r="P40" s="95">
        <f t="shared" si="11"/>
        <v>336.18632400183571</v>
      </c>
    </row>
    <row r="41" spans="1:16" ht="15" customHeight="1" x14ac:dyDescent="0.2">
      <c r="A41" s="20" t="s">
        <v>29</v>
      </c>
      <c r="B41" s="11" t="s">
        <v>30</v>
      </c>
      <c r="C41" s="13">
        <v>107.87</v>
      </c>
      <c r="D41" s="15">
        <f t="shared" si="6"/>
        <v>0.10787000000000001</v>
      </c>
      <c r="E41" s="46"/>
      <c r="F41" s="50">
        <v>10.9</v>
      </c>
      <c r="G41" s="16">
        <f t="shared" si="7"/>
        <v>10900</v>
      </c>
      <c r="H41" s="34"/>
      <c r="I41" s="31">
        <f>1/0.616</f>
        <v>1.6233766233766234</v>
      </c>
      <c r="J41" s="9">
        <f t="shared" si="12"/>
        <v>1.6233766233766232E-2</v>
      </c>
      <c r="K41" s="18">
        <f t="shared" si="9"/>
        <v>1.623376623376623E-8</v>
      </c>
      <c r="L41" s="37">
        <v>240</v>
      </c>
      <c r="M41" s="42">
        <f t="shared" si="10"/>
        <v>0.99212598425196852</v>
      </c>
      <c r="N41" s="48">
        <f t="shared" si="1"/>
        <v>415.30393700787403</v>
      </c>
      <c r="O41" s="7">
        <f>5.6/C41</f>
        <v>5.1914341336794283E-2</v>
      </c>
      <c r="P41" s="95">
        <f t="shared" si="11"/>
        <v>217.31343283582086</v>
      </c>
    </row>
    <row r="42" spans="1:16" ht="15" customHeight="1" x14ac:dyDescent="0.2">
      <c r="A42" s="20" t="s">
        <v>31</v>
      </c>
      <c r="B42" s="11" t="s">
        <v>32</v>
      </c>
      <c r="C42" s="13">
        <v>118.69</v>
      </c>
      <c r="D42" s="15">
        <f t="shared" si="6"/>
        <v>0.11869</v>
      </c>
      <c r="E42" s="46"/>
      <c r="F42" s="50">
        <v>7.3</v>
      </c>
      <c r="G42" s="16">
        <f t="shared" si="7"/>
        <v>7300</v>
      </c>
      <c r="H42" s="34"/>
      <c r="I42" s="31">
        <f>1/0.088</f>
        <v>11.363636363636365</v>
      </c>
      <c r="J42" s="9">
        <f t="shared" si="12"/>
        <v>0.11363636363636365</v>
      </c>
      <c r="K42" s="18">
        <f t="shared" si="9"/>
        <v>1.1363636363636364E-7</v>
      </c>
      <c r="L42" s="37"/>
      <c r="M42" s="42">
        <f t="shared" si="10"/>
        <v>0</v>
      </c>
      <c r="N42" s="48">
        <f t="shared" si="1"/>
        <v>0</v>
      </c>
      <c r="O42" s="7">
        <f>5.05/C42</f>
        <v>4.2547813632150981E-2</v>
      </c>
      <c r="P42" s="95">
        <f t="shared" si="11"/>
        <v>178.105147864184</v>
      </c>
    </row>
    <row r="43" spans="1:16" ht="15" customHeight="1" x14ac:dyDescent="0.2">
      <c r="A43" s="20" t="s">
        <v>33</v>
      </c>
      <c r="B43" s="11" t="s">
        <v>34</v>
      </c>
      <c r="C43" s="13">
        <v>195.09</v>
      </c>
      <c r="D43" s="15">
        <f t="shared" si="6"/>
        <v>0.19509000000000001</v>
      </c>
      <c r="E43" s="46"/>
      <c r="F43" s="50">
        <v>21.14</v>
      </c>
      <c r="G43" s="16">
        <f t="shared" si="7"/>
        <v>21140</v>
      </c>
      <c r="H43" s="34"/>
      <c r="I43" s="31">
        <f>1/0.095</f>
        <v>10.526315789473685</v>
      </c>
      <c r="J43" s="9">
        <f t="shared" si="12"/>
        <v>0.10526315789473685</v>
      </c>
      <c r="K43" s="18">
        <f t="shared" si="9"/>
        <v>1.0526315789473685E-7</v>
      </c>
      <c r="L43" s="37">
        <v>41</v>
      </c>
      <c r="M43" s="42">
        <f t="shared" si="10"/>
        <v>0.16948818897637796</v>
      </c>
      <c r="N43" s="48">
        <f t="shared" si="1"/>
        <v>70.947755905511812</v>
      </c>
      <c r="O43" s="7">
        <f>5.92/C43</f>
        <v>3.0344968988671894E-2</v>
      </c>
      <c r="P43" s="95">
        <f t="shared" si="11"/>
        <v>127.02404018658055</v>
      </c>
    </row>
    <row r="44" spans="1:16" ht="15" customHeight="1" x14ac:dyDescent="0.2">
      <c r="A44" s="20" t="s">
        <v>35</v>
      </c>
      <c r="B44" s="11" t="s">
        <v>36</v>
      </c>
      <c r="C44" s="13">
        <v>196.96700000000001</v>
      </c>
      <c r="D44" s="15">
        <f t="shared" si="6"/>
        <v>0.196967</v>
      </c>
      <c r="E44" s="46"/>
      <c r="F44" s="50">
        <v>19.3</v>
      </c>
      <c r="G44" s="16">
        <f t="shared" si="7"/>
        <v>19300</v>
      </c>
      <c r="H44" s="34"/>
      <c r="I44" s="31">
        <f>1/0.42</f>
        <v>2.3809523809523809</v>
      </c>
      <c r="J44" s="9">
        <f t="shared" si="12"/>
        <v>2.3809523809523808E-2</v>
      </c>
      <c r="K44" s="18">
        <f t="shared" si="9"/>
        <v>2.3809523809523807E-8</v>
      </c>
      <c r="L44" s="37">
        <v>170</v>
      </c>
      <c r="M44" s="42">
        <f t="shared" si="10"/>
        <v>0.702755905511811</v>
      </c>
      <c r="N44" s="48">
        <f t="shared" si="1"/>
        <v>294.17362204724412</v>
      </c>
      <c r="O44" s="7">
        <f>5.61/C44</f>
        <v>2.8481928444866397E-2</v>
      </c>
      <c r="P44" s="95">
        <f t="shared" si="11"/>
        <v>119.22535247021074</v>
      </c>
    </row>
    <row r="45" spans="1:16" ht="15" customHeight="1" x14ac:dyDescent="0.2">
      <c r="A45" s="20" t="s">
        <v>37</v>
      </c>
      <c r="B45" s="11" t="s">
        <v>38</v>
      </c>
      <c r="C45" s="13">
        <v>200.59</v>
      </c>
      <c r="D45" s="15">
        <f t="shared" si="6"/>
        <v>0.20059000000000002</v>
      </c>
      <c r="E45" s="46"/>
      <c r="F45" s="50">
        <v>13.0206</v>
      </c>
      <c r="G45" s="16">
        <f t="shared" si="7"/>
        <v>13020.6</v>
      </c>
      <c r="H45" s="34"/>
      <c r="I45" s="31">
        <f>1/0.011</f>
        <v>90.909090909090921</v>
      </c>
      <c r="J45" s="9">
        <f t="shared" si="12"/>
        <v>0.90909090909090917</v>
      </c>
      <c r="K45" s="18">
        <f t="shared" si="9"/>
        <v>9.0909090909090915E-7</v>
      </c>
      <c r="L45" s="37">
        <v>4.8</v>
      </c>
      <c r="M45" s="42">
        <f t="shared" si="10"/>
        <v>1.9842519685039368E-2</v>
      </c>
      <c r="N45" s="48">
        <f t="shared" si="1"/>
        <v>8.3060787401574796</v>
      </c>
      <c r="O45" s="7">
        <f>6.61/C45</f>
        <v>3.2952789271648637E-2</v>
      </c>
      <c r="P45" s="95">
        <f t="shared" si="11"/>
        <v>137.94037589112119</v>
      </c>
    </row>
    <row r="46" spans="1:16" ht="15" customHeight="1" x14ac:dyDescent="0.2">
      <c r="A46" s="20" t="s">
        <v>39</v>
      </c>
      <c r="B46" s="11" t="s">
        <v>40</v>
      </c>
      <c r="C46" s="13">
        <v>207.19</v>
      </c>
      <c r="D46" s="15">
        <f t="shared" si="6"/>
        <v>0.20719000000000001</v>
      </c>
      <c r="E46" s="46">
        <v>710</v>
      </c>
      <c r="F46" s="50">
        <f>E46*$F$7</f>
        <v>11.373300305655729</v>
      </c>
      <c r="G46" s="16">
        <f t="shared" si="7"/>
        <v>11373.300305655728</v>
      </c>
      <c r="H46" s="34"/>
      <c r="I46" s="31">
        <f>1/0.046</f>
        <v>21.739130434782609</v>
      </c>
      <c r="J46" s="9">
        <f t="shared" si="12"/>
        <v>0.21739130434782611</v>
      </c>
      <c r="K46" s="18">
        <f t="shared" si="9"/>
        <v>2.1739130434782609E-7</v>
      </c>
      <c r="L46" s="37">
        <v>20</v>
      </c>
      <c r="M46" s="42">
        <f t="shared" si="10"/>
        <v>8.2677165354330701E-2</v>
      </c>
      <c r="N46" s="48">
        <f t="shared" si="1"/>
        <v>34.608661417322836</v>
      </c>
      <c r="O46" s="7">
        <f>5.77/C46</f>
        <v>2.7848834403204785E-2</v>
      </c>
      <c r="P46" s="95">
        <f t="shared" si="11"/>
        <v>116.57522081181523</v>
      </c>
    </row>
    <row r="47" spans="1:16" ht="15" customHeight="1" thickBot="1" x14ac:dyDescent="0.25">
      <c r="A47" s="22"/>
      <c r="B47" s="23"/>
      <c r="C47" s="24"/>
      <c r="D47" s="25"/>
      <c r="E47" s="45"/>
      <c r="F47" s="51"/>
      <c r="G47" s="43"/>
      <c r="H47" s="32"/>
      <c r="I47" s="30"/>
      <c r="J47" s="26"/>
      <c r="K47" s="27"/>
      <c r="L47" s="36"/>
      <c r="M47" s="24"/>
      <c r="N47" s="39"/>
      <c r="O47" s="28"/>
      <c r="P47" s="29"/>
    </row>
    <row r="49" spans="1:9" ht="15" customHeight="1" x14ac:dyDescent="0.2">
      <c r="A49" s="97"/>
      <c r="B49" s="97"/>
      <c r="C49" s="98"/>
      <c r="D49" s="97"/>
      <c r="E49" s="99"/>
      <c r="F49" s="100"/>
      <c r="G49" s="101"/>
      <c r="H49" s="97"/>
      <c r="I49" s="102"/>
    </row>
    <row r="50" spans="1:9" ht="15" customHeight="1" x14ac:dyDescent="0.2">
      <c r="A50" s="97"/>
      <c r="B50" s="103"/>
      <c r="C50" s="98"/>
      <c r="D50" s="97"/>
      <c r="E50" s="99"/>
      <c r="F50" s="100"/>
      <c r="G50" s="101"/>
      <c r="H50" s="97"/>
      <c r="I50" s="105"/>
    </row>
    <row r="51" spans="1:9" ht="15" customHeight="1" x14ac:dyDescent="0.2">
      <c r="A51" s="97"/>
      <c r="B51" s="97"/>
      <c r="C51" s="98"/>
      <c r="D51" s="97"/>
      <c r="E51" s="99"/>
      <c r="F51" s="100"/>
      <c r="G51" s="101"/>
      <c r="H51" s="97"/>
      <c r="I51" s="102"/>
    </row>
    <row r="52" spans="1:9" ht="15" customHeight="1" x14ac:dyDescent="0.2">
      <c r="A52" s="97"/>
      <c r="B52" s="104"/>
      <c r="D52" s="97"/>
      <c r="E52" s="99"/>
      <c r="F52" s="100"/>
      <c r="G52" s="101"/>
      <c r="H52" s="97"/>
      <c r="I52" s="102"/>
    </row>
    <row r="53" spans="1:9" ht="15" customHeight="1" x14ac:dyDescent="0.2">
      <c r="A53" s="97"/>
      <c r="B53" s="97"/>
      <c r="C53" s="98"/>
      <c r="D53" s="97"/>
      <c r="E53" s="99"/>
      <c r="F53" s="100"/>
      <c r="G53" s="101"/>
      <c r="H53" s="97"/>
      <c r="I53" s="102"/>
    </row>
    <row r="54" spans="1:9" ht="15" customHeight="1" x14ac:dyDescent="0.2">
      <c r="A54" s="97"/>
      <c r="B54" s="97"/>
      <c r="C54" s="98"/>
      <c r="D54" s="97"/>
      <c r="E54" s="99"/>
      <c r="F54" s="100"/>
      <c r="G54" s="101"/>
      <c r="H54" s="97"/>
      <c r="I54" s="102"/>
    </row>
    <row r="55" spans="1:9" ht="15" customHeight="1" x14ac:dyDescent="0.2">
      <c r="A55" s="97"/>
      <c r="B55" s="97"/>
      <c r="C55" s="98"/>
      <c r="D55" s="97"/>
      <c r="E55" s="99"/>
      <c r="F55" s="100"/>
      <c r="G55" s="101"/>
      <c r="H55" s="97"/>
      <c r="I55" s="102"/>
    </row>
  </sheetData>
  <sheetProtection sheet="1" objects="1" scenarios="1"/>
  <mergeCells count="8">
    <mergeCell ref="L3:N4"/>
    <mergeCell ref="E3:G4"/>
    <mergeCell ref="O3:P4"/>
    <mergeCell ref="A1:P2"/>
    <mergeCell ref="A3:A7"/>
    <mergeCell ref="B3:B7"/>
    <mergeCell ref="C3:D4"/>
    <mergeCell ref="H3:K4"/>
  </mergeCells>
  <phoneticPr fontId="0" type="noConversion"/>
  <printOptions horizontalCentered="1"/>
  <pageMargins left="0.59055118110236227" right="0.59055118110236227" top="0.98425196850393704" bottom="0.78740157480314965" header="0" footer="0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Propiedades</vt:lpstr>
      <vt:lpstr>Propiedades!Área_de_impresión</vt:lpstr>
    </vt:vector>
  </TitlesOfParts>
  <Company>E.B.S. Ingeniería Y Construcción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Bianchi Souter</dc:creator>
  <cp:lastModifiedBy>hp</cp:lastModifiedBy>
  <cp:lastPrinted>2002-09-14T18:52:56Z</cp:lastPrinted>
  <dcterms:created xsi:type="dcterms:W3CDTF">2001-04-01T15:04:04Z</dcterms:created>
  <dcterms:modified xsi:type="dcterms:W3CDTF">2019-05-13T22:44:09Z</dcterms:modified>
</cp:coreProperties>
</file>